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<sst xmlns="http://schemas.openxmlformats.org/spreadsheetml/2006/main" count="128" uniqueCount="123">
  <si>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</si>
  <si>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</si>
  <si>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</si>
  <si>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</si>
  <si>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</si>
  <si>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</si>
  <si>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</si>
  <si>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</si>
  <si>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</si>
  <si>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</si>
  <si>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</si>
  <si>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</si>
  <si>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</si>
  <si>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</si>
  <si>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</si>
  <si>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</si>
  <si>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</si>
  <si>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</si>
  <si>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</si>
  <si>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</si>
  <si>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</si>
  <si>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</si>
  <si>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</si>
  <si>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</si>
  <si>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</si>
  <si>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</si>
  <si>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</si>
  <si>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</si>
  <si>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</si>
  <si>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</si>
  <si>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</si>
  <si>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</si>
  <si>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</si>
  <si>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</si>
  <si>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</si>
  <si>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</si>
  <si>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</si>
  <si>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</si>
  <si>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</si>
  <si>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</si>
  <si>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</si>
  <si>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</si>
  <si>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</si>
  <si>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</si>
  <si>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</si>
  <si>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</si>
  <si>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</si>
  <si>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</si>
  <si>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</si>
  <si>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</si>
  <si>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</si>
  <si>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</si>
  <si>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</si>
  <si>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</si>
  <si>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</si>
  <si>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</si>
  <si>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</si>
  <si>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</si>
  <si>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</si>
  <si>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</si>
  <si>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</si>
  <si>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</si>
  <si>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</si>
  <si>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</si>
  <si>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</si>
  <si>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</si>
  <si>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</si>
  <si>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</si>
  <si>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</si>
  <si>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</si>
  <si>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</si>
  <si>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</si>
  <si>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</si>
  <si>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</si>
  <si>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</si>
  <si>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</si>
  <si>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</si>
  <si>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</si>
  <si>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</si>
  <si>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</si>
  <si>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</si>
  <si>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</si>
  <si>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</si>
  <si>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</si>
  <si>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</si>
  <si>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</si>
  <si>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</si>
  <si>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</si>
  <si>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</si>
  <si>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</si>
  <si>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</si>
  <si>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</si>
  <si>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</si>
  <si>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</si>
  <si>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</si>
  <si>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</si>
  <si>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</si>
  <si>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</si>
  <si>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</si>
  <si>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</si>
  <si>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</si>
  <si>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</si>
  <si>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</si>
  <si>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</si>
  <si>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</si>
  <si>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</si>
  <si>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</si>
  <si>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</si>
  <si>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</si>
  <si>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</si>
  <si>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</si>
  <si>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</si>
  <si>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</si>
  <si>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</si>
  <si>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</si>
  <si>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</si>
  <si>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</si>
  <si>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</si>
  <si>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</si>
  <si>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</si>
  <si>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</si>
  <si>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</si>
  <si>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05.07.18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</si>
</sst>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58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62" sqref="AM6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9" width="0" style="2" hidden="1" customWidth="1"/>
    <col min="30" max="16384" width="9.33203125" style="2" customWidth="1"/>
  </cols>
  <sheetData>
    <row r="1" spans="4:7" ht="74.25" customHeight="1" hidden="1">
      <c r="D1" s="85" t="s">
        <v>14</v>
      </c>
      <c r="E1" s="86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</row>
    <row r="4" spans="1:9" ht="20.25" customHeight="1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7" t="s">
        <v>3</v>
      </c>
      <c r="B7" s="13"/>
      <c r="C7" s="87" t="s">
        <v>0</v>
      </c>
      <c r="D7" s="88" t="s">
        <v>1</v>
      </c>
      <c r="E7" s="88" t="s">
        <v>19</v>
      </c>
      <c r="F7" s="88" t="s">
        <v>113</v>
      </c>
      <c r="G7" s="14" t="s">
        <v>114</v>
      </c>
      <c r="H7" s="91" t="s">
        <v>122</v>
      </c>
      <c r="I7" s="93" t="s">
        <v>2</v>
      </c>
      <c r="J7" s="102" t="s">
        <v>120</v>
      </c>
    </row>
    <row r="8" spans="1:25" ht="39.75" customHeight="1">
      <c r="A8" s="87"/>
      <c r="B8" s="1" t="s">
        <v>20</v>
      </c>
      <c r="C8" s="87"/>
      <c r="D8" s="88"/>
      <c r="E8" s="88"/>
      <c r="F8" s="88"/>
      <c r="G8" s="53" t="s">
        <v>115</v>
      </c>
      <c r="H8" s="92"/>
      <c r="I8" s="94"/>
      <c r="J8" s="83"/>
      <c r="L8" s="105" t="s">
        <v>121</v>
      </c>
      <c r="M8" s="93" t="s">
        <v>26</v>
      </c>
      <c r="N8" s="102" t="s">
        <v>27</v>
      </c>
      <c r="O8" s="93" t="s">
        <v>28</v>
      </c>
      <c r="P8" s="93" t="s">
        <v>29</v>
      </c>
      <c r="Q8" s="93" t="s">
        <v>30</v>
      </c>
      <c r="R8" s="93" t="s">
        <v>31</v>
      </c>
      <c r="S8" s="93" t="s">
        <v>32</v>
      </c>
      <c r="T8" s="93" t="s">
        <v>33</v>
      </c>
      <c r="U8" s="93" t="s">
        <v>34</v>
      </c>
      <c r="V8" s="93" t="s">
        <v>35</v>
      </c>
      <c r="W8" s="93" t="s">
        <v>36</v>
      </c>
      <c r="X8" s="93" t="s">
        <v>37</v>
      </c>
      <c r="Y8" s="93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6"/>
      <c r="M9" s="94"/>
      <c r="N9" s="8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43374284.31999999</v>
      </c>
      <c r="I11" s="38">
        <f aca="true" t="shared" si="0" ref="I11:I18">H11/D11*100</f>
        <v>40.14494194536336</v>
      </c>
      <c r="J11" s="38">
        <f>(H11/(M11+N11+O11+P11+Q11+R11+S11+O29+P29+Q29+R29+S29))*100</f>
        <v>71.3501839571419</v>
      </c>
      <c r="K11" s="41"/>
      <c r="L11" s="50">
        <f>M11+N11+O11+P11+Q11+R11+S11-H12</f>
        <v>6383454.68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4857000.79</v>
      </c>
      <c r="T11" s="47">
        <f t="shared" si="1"/>
        <v>6350821.15</v>
      </c>
      <c r="U11" s="47">
        <f t="shared" si="1"/>
        <v>6251085.15</v>
      </c>
      <c r="V11" s="47">
        <f t="shared" si="1"/>
        <v>6547154.15</v>
      </c>
      <c r="W11" s="47">
        <f t="shared" si="1"/>
        <v>7860954.15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25500888.86</v>
      </c>
      <c r="I12" s="55">
        <f t="shared" si="0"/>
        <v>38.80670224005413</v>
      </c>
      <c r="J12" s="80">
        <f>(H12/(M11+N11+O11+P11+Q11+R11+S11))*100</f>
        <v>79.97934418191255</v>
      </c>
      <c r="L12" s="46">
        <f>(M12+N12+O12+P12+Q12+R12+S12)-(H13+H16+H17+H18)</f>
        <v>1933383.7799999993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</f>
        <v>1905980.64</v>
      </c>
      <c r="T12" s="45">
        <f>942800+2750000+240000-23000</f>
        <v>3909800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</f>
        <v>7574163</v>
      </c>
      <c r="I13" s="17">
        <f t="shared" si="0"/>
        <v>41.16392934782609</v>
      </c>
      <c r="J13" s="98">
        <f>((H13+H16+H17+H18)/(M12+N12+O12+P12+Q12+R12+S12))*100</f>
        <v>86.02696672057226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9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13597736.64</v>
      </c>
      <c r="I21" s="33">
        <f>H21/D21*100</f>
        <v>36.446894800837384</v>
      </c>
      <c r="J21" s="98">
        <f>(H21/(M21+N21+O21+P21+Q21+R21+S21))*100</f>
        <v>75.3428725891655</v>
      </c>
      <c r="L21" s="51">
        <f>(M21+N21+O21+P21+Q21+R21+S21)-H21</f>
        <v>4450070.8999999985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</f>
        <v>2951020.1500000004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</f>
        <v>5424354.15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</f>
        <v>5169944.35</v>
      </c>
      <c r="I22" s="21">
        <f aca="true" t="shared" si="5" ref="I22:I28">H22/D22*100</f>
        <v>41.416485901520225</v>
      </c>
      <c r="J22" s="99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</f>
        <v>356725.82999999996</v>
      </c>
      <c r="I25" s="21">
        <f t="shared" si="5"/>
        <v>26.015412231652984</v>
      </c>
      <c r="J25" s="9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9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</f>
        <v>8071066.46</v>
      </c>
      <c r="I28" s="21">
        <f t="shared" si="5"/>
        <v>55.63349184563926</v>
      </c>
      <c r="J28" s="10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17873395.459999997</v>
      </c>
      <c r="I29" s="55">
        <f>H29/D29*100</f>
        <v>42.22232996254565</v>
      </c>
      <c r="J29" s="80">
        <f>(H29/(M29+N29+O29+P29+Q29+R29+S29))*100</f>
        <v>61.832035165907016</v>
      </c>
      <c r="L29" s="51">
        <f>(M29+N29+O29+P29+Q29+R29+S29)-H29</f>
        <v>11032972.27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>
        <f t="shared" si="11"/>
        <v>0</v>
      </c>
      <c r="L38" s="46">
        <f t="shared" si="12"/>
        <v>166000</v>
      </c>
      <c r="M38" s="13"/>
      <c r="N38" s="13"/>
      <c r="O38" s="70"/>
      <c r="P38" s="70"/>
      <c r="Q38" s="70">
        <f>166000-166000</f>
        <v>0</v>
      </c>
      <c r="R38" s="70"/>
      <c r="S38" s="70">
        <f>166000</f>
        <v>166000</v>
      </c>
      <c r="T38" s="70"/>
      <c r="U38" s="71"/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v>11000</v>
      </c>
      <c r="I39" s="39">
        <f t="shared" si="10"/>
        <v>5.5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/>
      <c r="T39" s="70"/>
      <c r="U39" s="71">
        <f>85000+104000</f>
        <v>189000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</f>
        <v>28000</v>
      </c>
      <c r="I40" s="17">
        <f t="shared" si="10"/>
        <v>14.000000000000002</v>
      </c>
      <c r="J40" s="52">
        <f t="shared" si="11"/>
        <v>58.333333333333336</v>
      </c>
      <c r="L40" s="46">
        <f t="shared" si="12"/>
        <v>20000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/>
      <c r="T40" s="70"/>
      <c r="U40" s="71">
        <f>85000+67000</f>
        <v>152000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v>15000</v>
      </c>
      <c r="I42" s="39">
        <f t="shared" si="10"/>
        <v>7.5</v>
      </c>
      <c r="J42" s="52">
        <f t="shared" si="11"/>
        <v>13.043478260869565</v>
      </c>
      <c r="L42" s="46">
        <f t="shared" si="12"/>
        <v>100000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v>76000</v>
      </c>
      <c r="T42" s="70"/>
      <c r="U42" s="71">
        <v>85000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145000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</f>
        <v>145000</v>
      </c>
      <c r="T46" s="70"/>
      <c r="U46" s="71"/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72.63157894736842</v>
      </c>
      <c r="L48" s="46">
        <f t="shared" si="12"/>
        <v>156000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6"/>
      <c r="V48" s="76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77.96306323813899</v>
      </c>
      <c r="L54" s="46">
        <f t="shared" si="12"/>
        <v>199578.83999999997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>
        <f t="shared" si="11"/>
        <v>0</v>
      </c>
      <c r="L55" s="46">
        <f t="shared" si="12"/>
        <v>300000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76.45925069637883</v>
      </c>
      <c r="L58" s="46">
        <f t="shared" si="12"/>
        <v>84511.28999999998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>
        <f t="shared" si="11"/>
        <v>0</v>
      </c>
      <c r="L60" s="46">
        <f t="shared" si="12"/>
        <v>800000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73.71518926796878</v>
      </c>
      <c r="L61" s="46">
        <f t="shared" si="12"/>
        <v>1401330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</f>
        <v>1401254.2800000003</v>
      </c>
      <c r="T61" s="76">
        <f>22000+476741</f>
        <v>498741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</f>
        <v>130000</v>
      </c>
      <c r="I62" s="78">
        <f t="shared" si="10"/>
        <v>1.7277954035060157</v>
      </c>
      <c r="J62" s="52">
        <f t="shared" si="11"/>
        <v>2.713984878903811</v>
      </c>
      <c r="L62" s="46">
        <f t="shared" si="12"/>
        <v>4660004.58</v>
      </c>
      <c r="M62" s="13"/>
      <c r="N62" s="13"/>
      <c r="O62" s="70"/>
      <c r="P62" s="76">
        <f>50000+80000+450000-450000</f>
        <v>130000</v>
      </c>
      <c r="Q62" s="76">
        <f>359000-359000</f>
        <v>0</v>
      </c>
      <c r="R62" s="76">
        <f>81004.58-81000</f>
        <v>4.580000000001746</v>
      </c>
      <c r="S62" s="76">
        <f>3500000-80000+350000+890000</f>
        <v>4660000</v>
      </c>
      <c r="T62" s="76">
        <f>341800</f>
        <v>341800</v>
      </c>
      <c r="U62" s="76">
        <f>99200</f>
        <v>99200</v>
      </c>
      <c r="V62" s="76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86813.52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20.0729485861095</v>
      </c>
      <c r="L66" s="46">
        <f t="shared" si="12"/>
        <v>91582.07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9.071070247955436</v>
      </c>
      <c r="L67" s="46">
        <f t="shared" si="12"/>
        <v>160384.92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9.553946918589386</v>
      </c>
      <c r="L68" s="46">
        <f t="shared" si="12"/>
        <v>340807.62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115891.03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</f>
        <v>336433.63</v>
      </c>
      <c r="I71" s="17">
        <f t="shared" si="10"/>
        <v>57.08467116399366</v>
      </c>
      <c r="J71" s="52">
        <f t="shared" si="11"/>
        <v>57.08467116399366</v>
      </c>
      <c r="L71" s="46">
        <f t="shared" si="12"/>
        <v>252925.33999999997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>
        <f t="shared" si="11"/>
        <v>0</v>
      </c>
      <c r="L72" s="46">
        <f t="shared" si="12"/>
        <v>280000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5" t="s">
        <v>89</v>
      </c>
      <c r="B80" s="96"/>
      <c r="C80" s="96"/>
      <c r="D80" s="96"/>
      <c r="E80" s="96"/>
      <c r="F80" s="96"/>
      <c r="G80" s="97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48040648.28</v>
      </c>
      <c r="I81" s="8">
        <f t="shared" si="10"/>
        <v>37.06363413781646</v>
      </c>
      <c r="J81" s="8">
        <f>(H81/(M81+N81+O81+P81+Q81+R81+S81))*100</f>
        <v>76.65027513451601</v>
      </c>
      <c r="L81" s="51">
        <f>(M81+N81+O81+P81+Q81+R81+S81)-H81</f>
        <v>14634466.969999999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</f>
        <v>460335.6</v>
      </c>
      <c r="I82" s="17">
        <f t="shared" si="10"/>
        <v>57.54195</v>
      </c>
      <c r="J82" s="52">
        <f>(H82/(M82+N82+O82+P82+Q82+R82+S82))*100</f>
        <v>57.54195</v>
      </c>
      <c r="L82" s="46">
        <f>(M82+N82+O82+P82+Q82+R82+S82)-H82</f>
        <v>339664.4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4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91414932.6</v>
      </c>
      <c r="I108" s="8">
        <f t="shared" si="20"/>
        <v>38.4644429863862</v>
      </c>
      <c r="J108" s="8">
        <f>(H108/(M108+N108+O108+P108+Q108+R108+S108))*100</f>
        <v>74.0406760126389</v>
      </c>
      <c r="L108" s="51">
        <f>(M108+N108+O108+P108+Q108+R108+S108)-H108</f>
        <v>32050893.92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28801992.61</v>
      </c>
      <c r="T108" s="51">
        <f t="shared" si="21"/>
        <v>23803086.46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2018-07-05T13:33:21Z</dcterms:modified>
  <cp:category/>
  <cp:version/>
  <cp:contentType/>
  <cp:contentStatus/>
</cp:coreProperties>
</file>